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23256" windowHeight="12300" firstSheet="1" activeTab="1"/>
  </bookViews>
  <sheets>
    <sheet name="var. Kosten" sheetId="4" state="veryHidden" r:id="rId1"/>
    <sheet name="Eingabe IST-Daten" sheetId="2" r:id="rId2"/>
    <sheet name="Szenarien pro Jahr" sheetId="3" r:id="rId3"/>
    <sheet name="Szenarien pro Monat" sheetId="5" r:id="rId4"/>
  </sheets>
  <calcPr calcId="145621"/>
</workbook>
</file>

<file path=xl/calcChain.xml><?xml version="1.0" encoding="utf-8"?>
<calcChain xmlns="http://schemas.openxmlformats.org/spreadsheetml/2006/main">
  <c r="B11" i="2" l="1"/>
  <c r="C8" i="2"/>
  <c r="L6" i="3" l="1"/>
  <c r="J6" i="3"/>
  <c r="H6" i="3"/>
  <c r="C2" i="5"/>
  <c r="B4" i="4"/>
  <c r="F6" i="3"/>
  <c r="D6" i="3"/>
  <c r="B6" i="3"/>
  <c r="C2" i="3"/>
  <c r="B8" i="5" s="1"/>
  <c r="B11" i="5" s="1"/>
  <c r="H8" i="3" l="1"/>
  <c r="H11" i="3" s="1"/>
  <c r="J8" i="5"/>
  <c r="J11" i="5" s="1"/>
  <c r="J14" i="5" s="1"/>
  <c r="D8" i="5"/>
  <c r="D11" i="5" s="1"/>
  <c r="D14" i="5" s="1"/>
  <c r="J8" i="3"/>
  <c r="J11" i="3" s="1"/>
  <c r="J14" i="3" s="1"/>
  <c r="F8" i="5"/>
  <c r="F11" i="5" s="1"/>
  <c r="F14" i="5" s="1"/>
  <c r="L8" i="5"/>
  <c r="L11" i="5" s="1"/>
  <c r="L14" i="5" s="1"/>
  <c r="H8" i="5"/>
  <c r="H11" i="5" s="1"/>
  <c r="H14" i="5" s="1"/>
  <c r="L8" i="3"/>
  <c r="L11" i="3" s="1"/>
  <c r="L14" i="3" s="1"/>
  <c r="H14" i="3"/>
  <c r="B14" i="5"/>
  <c r="B8" i="3"/>
  <c r="B11" i="3" s="1"/>
  <c r="B14" i="3" s="1"/>
  <c r="D8" i="3"/>
  <c r="D11" i="3" s="1"/>
  <c r="D14" i="3" s="1"/>
  <c r="F8" i="3"/>
  <c r="F11" i="3" s="1"/>
  <c r="F14" i="3" s="1"/>
  <c r="D10" i="2"/>
  <c r="H17" i="3" l="1"/>
  <c r="L17" i="3"/>
  <c r="L17" i="5"/>
  <c r="L18" i="5" s="1"/>
  <c r="L16" i="5" s="1"/>
  <c r="M16" i="5" s="1"/>
  <c r="F17" i="5"/>
  <c r="F18" i="5" s="1"/>
  <c r="F16" i="5" s="1"/>
  <c r="G16" i="5" s="1"/>
  <c r="D17" i="5"/>
  <c r="D18" i="5" s="1"/>
  <c r="D16" i="5" s="1"/>
  <c r="E16" i="5" s="1"/>
  <c r="J17" i="3"/>
  <c r="J18" i="3" s="1"/>
  <c r="J16" i="3" s="1"/>
  <c r="K16" i="3" s="1"/>
  <c r="J17" i="5"/>
  <c r="J18" i="5" s="1"/>
  <c r="J16" i="5" s="1"/>
  <c r="K16" i="5" s="1"/>
  <c r="B17" i="5"/>
  <c r="H17" i="5"/>
  <c r="H18" i="5" s="1"/>
  <c r="H16" i="5" s="1"/>
  <c r="I16" i="5" s="1"/>
  <c r="B17" i="3"/>
  <c r="D17" i="3"/>
  <c r="F17" i="3"/>
  <c r="F10" i="2"/>
  <c r="B6" i="4" s="1"/>
  <c r="C11" i="2"/>
  <c r="C5" i="4"/>
  <c r="B5" i="4" s="1"/>
  <c r="C9" i="2"/>
  <c r="C10" i="2"/>
  <c r="L22" i="3" l="1"/>
  <c r="B22" i="3"/>
  <c r="D22" i="3"/>
  <c r="F22" i="5"/>
  <c r="H22" i="5"/>
  <c r="L22" i="5"/>
  <c r="H22" i="3"/>
  <c r="F22" i="3"/>
  <c r="J22" i="3"/>
  <c r="B22" i="5"/>
  <c r="D22" i="5"/>
  <c r="B18" i="5"/>
  <c r="B16" i="5" s="1"/>
  <c r="C16" i="5" s="1"/>
  <c r="L18" i="3"/>
  <c r="L16" i="3" s="1"/>
  <c r="M16" i="3" s="1"/>
  <c r="J22" i="5"/>
  <c r="H18" i="3"/>
  <c r="H16" i="3" s="1"/>
  <c r="I16" i="3" s="1"/>
  <c r="C6" i="4"/>
  <c r="L21" i="5"/>
  <c r="L21" i="3"/>
  <c r="F21" i="5"/>
  <c r="H21" i="5"/>
  <c r="D21" i="5"/>
  <c r="B21" i="5"/>
  <c r="J21" i="3"/>
  <c r="J21" i="5"/>
  <c r="J20" i="5" s="1"/>
  <c r="K20" i="5" s="1"/>
  <c r="H21" i="3"/>
  <c r="B7" i="4"/>
  <c r="L15" i="5"/>
  <c r="H15" i="5"/>
  <c r="B15" i="5"/>
  <c r="D15" i="5"/>
  <c r="J15" i="3"/>
  <c r="L15" i="3"/>
  <c r="H15" i="3"/>
  <c r="J15" i="5"/>
  <c r="F15" i="5"/>
  <c r="D18" i="3"/>
  <c r="D16" i="3" s="1"/>
  <c r="E16" i="3" s="1"/>
  <c r="B15" i="3"/>
  <c r="D15" i="3"/>
  <c r="F15" i="3"/>
  <c r="F18" i="3"/>
  <c r="F16" i="3" s="1"/>
  <c r="G16" i="3" s="1"/>
  <c r="B18" i="3"/>
  <c r="B16" i="3" s="1"/>
  <c r="C16" i="3" s="1"/>
  <c r="B21" i="3"/>
  <c r="F21" i="3"/>
  <c r="D21" i="3"/>
  <c r="F20" i="5" l="1"/>
  <c r="G20" i="5" s="1"/>
  <c r="H20" i="3"/>
  <c r="I20" i="3" s="1"/>
  <c r="D20" i="5"/>
  <c r="E20" i="5" s="1"/>
  <c r="D20" i="3"/>
  <c r="E20" i="3" s="1"/>
  <c r="H20" i="5"/>
  <c r="I20" i="5" s="1"/>
  <c r="L20" i="5"/>
  <c r="M20" i="5" s="1"/>
  <c r="J20" i="3"/>
  <c r="K20" i="3" s="1"/>
  <c r="B20" i="5"/>
  <c r="C20" i="5" s="1"/>
  <c r="F20" i="3"/>
  <c r="G20" i="3" s="1"/>
  <c r="B20" i="3"/>
  <c r="C20" i="3" s="1"/>
  <c r="L20" i="3"/>
  <c r="M20" i="3" s="1"/>
  <c r="M15" i="3"/>
  <c r="K15" i="3"/>
  <c r="E15" i="5"/>
  <c r="C15" i="5"/>
  <c r="H23" i="3"/>
  <c r="I23" i="3" s="1"/>
  <c r="I15" i="3"/>
  <c r="I15" i="5"/>
  <c r="G15" i="5"/>
  <c r="M15" i="5"/>
  <c r="J23" i="5"/>
  <c r="K23" i="5" s="1"/>
  <c r="K15" i="5"/>
  <c r="C7" i="4"/>
  <c r="F25" i="5"/>
  <c r="F26" i="5" s="1"/>
  <c r="B25" i="5"/>
  <c r="B26" i="5" s="1"/>
  <c r="H25" i="5"/>
  <c r="H26" i="5" s="1"/>
  <c r="D25" i="5"/>
  <c r="D26" i="5" s="1"/>
  <c r="J25" i="3"/>
  <c r="J26" i="3" s="1"/>
  <c r="H25" i="3"/>
  <c r="H26" i="3" s="1"/>
  <c r="J25" i="5"/>
  <c r="J26" i="5" s="1"/>
  <c r="L25" i="5"/>
  <c r="L26" i="5" s="1"/>
  <c r="L25" i="3"/>
  <c r="L26" i="3" s="1"/>
  <c r="E15" i="3"/>
  <c r="C15" i="3"/>
  <c r="G15" i="3"/>
  <c r="B25" i="3"/>
  <c r="B26" i="3" s="1"/>
  <c r="D25" i="3"/>
  <c r="D26" i="3" s="1"/>
  <c r="F25" i="3"/>
  <c r="F26" i="3" s="1"/>
  <c r="F23" i="3" l="1"/>
  <c r="G23" i="3" s="1"/>
  <c r="F23" i="5"/>
  <c r="G23" i="5" s="1"/>
  <c r="D23" i="3"/>
  <c r="E23" i="3" s="1"/>
  <c r="D23" i="5"/>
  <c r="E23" i="5" s="1"/>
  <c r="H23" i="5"/>
  <c r="I23" i="5" s="1"/>
  <c r="B23" i="3"/>
  <c r="C23" i="3" s="1"/>
  <c r="L23" i="5"/>
  <c r="M23" i="5" s="1"/>
  <c r="B23" i="5"/>
  <c r="C23" i="5" s="1"/>
  <c r="J23" i="3"/>
  <c r="K23" i="3" s="1"/>
  <c r="L23" i="3"/>
  <c r="M23" i="3" s="1"/>
</calcChain>
</file>

<file path=xl/sharedStrings.xml><?xml version="1.0" encoding="utf-8"?>
<sst xmlns="http://schemas.openxmlformats.org/spreadsheetml/2006/main" count="100" uniqueCount="51">
  <si>
    <t>WES</t>
  </si>
  <si>
    <t>GOP</t>
  </si>
  <si>
    <t>Sonstiger Aufwand</t>
  </si>
  <si>
    <t>variabel</t>
  </si>
  <si>
    <t>GE pro N</t>
  </si>
  <si>
    <t>Betten</t>
  </si>
  <si>
    <t>€</t>
  </si>
  <si>
    <t>Erlöse</t>
  </si>
  <si>
    <t>Anteil</t>
  </si>
  <si>
    <t>fix</t>
  </si>
  <si>
    <t>Ergebnis GJ</t>
  </si>
  <si>
    <t>%</t>
  </si>
  <si>
    <t xml:space="preserve">Nächtigungen </t>
  </si>
  <si>
    <t xml:space="preserve">bei </t>
  </si>
  <si>
    <t>variabel in €</t>
  </si>
  <si>
    <t>DB / Nächtigung</t>
  </si>
  <si>
    <t>sonstiger Aufwand var / N</t>
  </si>
  <si>
    <t>Facts:</t>
  </si>
  <si>
    <t>Bettenauslatung in %</t>
  </si>
  <si>
    <t>Offenhaltetage</t>
  </si>
  <si>
    <t>maximal mögliche Nächtigungen</t>
  </si>
  <si>
    <t>Nächtigungen gesamt</t>
  </si>
  <si>
    <t>sonstiger Aufwand</t>
  </si>
  <si>
    <t>► fixer Anteil</t>
  </si>
  <si>
    <t>Berechnung variable Kosten</t>
  </si>
  <si>
    <t>► Reduktion / Steigerung in % zum VJ</t>
  </si>
  <si>
    <t>Break-Even: benötigte Nächtigungen</t>
  </si>
  <si>
    <t>Hochrechnung in Jahresbetrachtung</t>
  </si>
  <si>
    <t>► variabler Anteil</t>
  </si>
  <si>
    <t>Hochrechnung in Monatsbetrachtung</t>
  </si>
  <si>
    <t>Differenz Soll/Ist</t>
  </si>
  <si>
    <t>BASISDATEN</t>
  </si>
  <si>
    <t>Szenario 1 (p.a.)</t>
  </si>
  <si>
    <t>Szenario 2 (p.a.)</t>
  </si>
  <si>
    <t>Szenario 3 (p.a.)</t>
  </si>
  <si>
    <t>Szenario 4 (p.a.)</t>
  </si>
  <si>
    <t>Szenario 5 (p.a.)</t>
  </si>
  <si>
    <t>Szenario 6 (p.a.)</t>
  </si>
  <si>
    <t>Szenario 1 (p.m.)</t>
  </si>
  <si>
    <t>Szenario 2 (p.m.)</t>
  </si>
  <si>
    <t>Szenario 3 (p.m.)</t>
  </si>
  <si>
    <t>Szenario 5 (p.m.)</t>
  </si>
  <si>
    <t>Szenario 4 (p.m.)</t>
  </si>
  <si>
    <t>Szenario 6 (p.m.)</t>
  </si>
  <si>
    <t xml:space="preserve">Beim variablen Anteil des sonstigen Aufwandes handelt es sich um Reinigungsmaterial, Wäschereikosten, </t>
  </si>
  <si>
    <t xml:space="preserve">Verbrauchsmaterial, Provisionen, usw. Die angegebenen 20% zeigen einen Erfahrungswert aus unserer </t>
  </si>
  <si>
    <t xml:space="preserve">Datenbank. Sollte dies in Ihrem Betrieb anders sein, bitte den variablen Anteil am sonstigen Aufwand </t>
  </si>
  <si>
    <t>entsprechend ändern.</t>
  </si>
  <si>
    <t>Mitarbeiterkosten</t>
  </si>
  <si>
    <t>► Mitarbeiterkosten lt. Vorjahr</t>
  </si>
  <si>
    <t>Anzahl Betten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</si>
</sst>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&quot;€&quot;\ #,##0%;[Red]\-&quot;€&quot;\ #,##0%"/>
    <numFmt numFmtId="167" formatCode="#,##0%;[Red]\-\ #,##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7" xfId="1" applyFont="1" applyBorder="1"/>
    <xf numFmtId="9" fontId="2" fillId="0" borderId="3" xfId="1" applyFont="1" applyBorder="1"/>
    <xf numFmtId="0" fontId="2" fillId="0" borderId="1" xfId="0" applyFont="1" applyBorder="1"/>
    <xf numFmtId="44" fontId="0" fillId="0" borderId="6" xfId="3" applyNumberFormat="1" applyFont="1" applyBorder="1"/>
    <xf numFmtId="44" fontId="2" fillId="0" borderId="11" xfId="3" applyNumberFormat="1" applyFont="1" applyBorder="1"/>
    <xf numFmtId="9" fontId="0" fillId="0" borderId="7" xfId="1" applyFont="1" applyFill="1" applyBorder="1"/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9" fontId="2" fillId="0" borderId="9" xfId="1" applyFont="1" applyBorder="1" applyProtection="1">
      <protection hidden="1"/>
    </xf>
    <xf numFmtId="9" fontId="2" fillId="0" borderId="11" xfId="1" applyFont="1" applyBorder="1" applyAlignment="1" applyProtection="1">
      <protection hidden="1"/>
    </xf>
    <xf numFmtId="9" fontId="2" fillId="0" borderId="3" xfId="1" applyFont="1" applyBorder="1" applyAlignment="1" applyProtection="1">
      <protection hidden="1"/>
    </xf>
    <xf numFmtId="9" fontId="0" fillId="0" borderId="7" xfId="1" applyFont="1" applyBorder="1" applyProtection="1">
      <protection hidden="1"/>
    </xf>
    <xf numFmtId="9" fontId="0" fillId="0" borderId="6" xfId="1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164" fontId="0" fillId="0" borderId="9" xfId="0" applyNumberFormat="1" applyBorder="1" applyProtection="1">
      <protection hidden="1"/>
    </xf>
    <xf numFmtId="0" fontId="2" fillId="0" borderId="11" xfId="0" applyFont="1" applyBorder="1" applyProtection="1">
      <protection hidden="1"/>
    </xf>
    <xf numFmtId="164" fontId="2" fillId="0" borderId="11" xfId="2" applyNumberFormat="1" applyFont="1" applyBorder="1" applyProtection="1">
      <protection hidden="1"/>
    </xf>
    <xf numFmtId="9" fontId="2" fillId="0" borderId="3" xfId="1" applyFont="1" applyBorder="1" applyProtection="1">
      <protection hidden="1"/>
    </xf>
    <xf numFmtId="0" fontId="2" fillId="0" borderId="11" xfId="0" applyFont="1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0" fillId="2" borderId="0" xfId="0" applyFill="1" applyProtection="1">
      <protection locked="0"/>
    </xf>
    <xf numFmtId="164" fontId="2" fillId="2" borderId="8" xfId="2" applyNumberFormat="1" applyFont="1" applyFill="1" applyBorder="1" applyProtection="1">
      <protection locked="0"/>
    </xf>
    <xf numFmtId="164" fontId="0" fillId="2" borderId="6" xfId="2" applyNumberFormat="1" applyFont="1" applyFill="1" applyBorder="1" applyProtection="1">
      <protection locked="0"/>
    </xf>
    <xf numFmtId="164" fontId="0" fillId="2" borderId="0" xfId="2" applyNumberFormat="1" applyFont="1" applyFill="1" applyProtection="1">
      <protection locked="0"/>
    </xf>
    <xf numFmtId="0" fontId="0" fillId="0" borderId="12" xfId="0" applyBorder="1" applyAlignment="1" applyProtection="1">
      <alignment horizontal="center"/>
      <protection hidden="1"/>
    </xf>
    <xf numFmtId="9" fontId="2" fillId="0" borderId="13" xfId="1" applyFont="1" applyBorder="1" applyAlignment="1" applyProtection="1">
      <protection hidden="1"/>
    </xf>
    <xf numFmtId="9" fontId="0" fillId="0" borderId="14" xfId="1" applyFont="1" applyBorder="1" applyAlignment="1" applyProtection="1">
      <alignment horizontal="center"/>
      <protection hidden="1"/>
    </xf>
    <xf numFmtId="9" fontId="0" fillId="2" borderId="12" xfId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165" fontId="0" fillId="0" borderId="11" xfId="2" applyNumberFormat="1" applyFont="1" applyBorder="1" applyProtection="1">
      <protection hidden="1"/>
    </xf>
    <xf numFmtId="9" fontId="0" fillId="0" borderId="3" xfId="1" applyFont="1" applyBorder="1" applyProtection="1">
      <protection hidden="1"/>
    </xf>
    <xf numFmtId="165" fontId="0" fillId="0" borderId="4" xfId="2" applyNumberFormat="1" applyFont="1" applyBorder="1" applyProtection="1">
      <protection hidden="1"/>
    </xf>
    <xf numFmtId="165" fontId="0" fillId="0" borderId="6" xfId="2" applyNumberFormat="1" applyFont="1" applyBorder="1" applyProtection="1">
      <protection hidden="1"/>
    </xf>
    <xf numFmtId="0" fontId="4" fillId="0" borderId="6" xfId="0" applyFont="1" applyBorder="1" applyAlignment="1" applyProtection="1">
      <alignment horizontal="left" indent="1"/>
      <protection hidden="1"/>
    </xf>
    <xf numFmtId="165" fontId="4" fillId="0" borderId="6" xfId="2" applyNumberFormat="1" applyFont="1" applyBorder="1" applyProtection="1">
      <protection hidden="1"/>
    </xf>
    <xf numFmtId="166" fontId="4" fillId="0" borderId="7" xfId="1" applyNumberFormat="1" applyFont="1" applyBorder="1" applyProtection="1">
      <protection hidden="1"/>
    </xf>
    <xf numFmtId="165" fontId="0" fillId="0" borderId="0" xfId="2" applyNumberFormat="1" applyFont="1" applyProtection="1">
      <protection hidden="1"/>
    </xf>
    <xf numFmtId="9" fontId="0" fillId="0" borderId="0" xfId="1" applyFont="1" applyProtection="1">
      <protection hidden="1"/>
    </xf>
    <xf numFmtId="9" fontId="4" fillId="2" borderId="6" xfId="1" applyFont="1" applyFill="1" applyBorder="1" applyProtection="1">
      <protection locked="0"/>
    </xf>
    <xf numFmtId="9" fontId="0" fillId="0" borderId="5" xfId="1" applyFont="1" applyBorder="1" applyProtection="1">
      <protection hidden="1"/>
    </xf>
    <xf numFmtId="165" fontId="0" fillId="0" borderId="8" xfId="2" applyNumberFormat="1" applyFont="1" applyBorder="1" applyProtection="1">
      <protection hidden="1"/>
    </xf>
    <xf numFmtId="167" fontId="0" fillId="0" borderId="9" xfId="1" applyNumberFormat="1" applyFont="1" applyBorder="1" applyProtection="1">
      <protection hidden="1"/>
    </xf>
    <xf numFmtId="167" fontId="0" fillId="0" borderId="5" xfId="1" applyNumberFormat="1" applyFont="1" applyBorder="1" applyProtection="1">
      <protection hidden="1"/>
    </xf>
    <xf numFmtId="167" fontId="0" fillId="0" borderId="7" xfId="1" applyNumberFormat="1" applyFont="1" applyBorder="1" applyProtection="1">
      <protection hidden="1"/>
    </xf>
    <xf numFmtId="165" fontId="4" fillId="0" borderId="8" xfId="2" applyNumberFormat="1" applyFont="1" applyBorder="1" applyProtection="1">
      <protection hidden="1"/>
    </xf>
    <xf numFmtId="166" fontId="4" fillId="0" borderId="9" xfId="1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9" fontId="2" fillId="2" borderId="6" xfId="1" applyFont="1" applyFill="1" applyBorder="1" applyAlignment="1" applyProtection="1">
      <alignment horizontal="center"/>
      <protection locked="0"/>
    </xf>
    <xf numFmtId="9" fontId="2" fillId="2" borderId="7" xfId="1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hidden="1"/>
    </xf>
    <xf numFmtId="3" fontId="2" fillId="0" borderId="6" xfId="0" applyNumberFormat="1" applyFont="1" applyBorder="1" applyAlignment="1" applyProtection="1">
      <alignment horizontal="center"/>
      <protection hidden="1"/>
    </xf>
    <xf numFmtId="3" fontId="2" fillId="0" borderId="7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 indent="1"/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4">
    <cellStyle name="Komma" xfId="2" builtinId="3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198121</xdr:colOff>
      <xdr:row>0</xdr:row>
      <xdr:rowOff>0</xdr:rowOff>
    </xdr:from>
    <xdr:to>
      <xdr:col>6</xdr:col>
      <xdr:colOff>7621</xdr:colOff>
      <xdr:row>2</xdr:row>
      <xdr:rowOff>47772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1" y="0"/>
          <a:ext cx="1752600" cy="464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15240</xdr:rowOff>
    </xdr:from>
    <xdr:to>
      <xdr:col>13</xdr:col>
      <xdr:colOff>22860</xdr:colOff>
      <xdr:row>3</xdr:row>
      <xdr:rowOff>66949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480" y="15240"/>
          <a:ext cx="2400300" cy="6324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7620</xdr:rowOff>
    </xdr:from>
    <xdr:to>
      <xdr:col>13</xdr:col>
      <xdr:colOff>22860</xdr:colOff>
      <xdr:row>3</xdr:row>
      <xdr:rowOff>91440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040" y="7620"/>
          <a:ext cx="2400300" cy="6324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7"/>
  <sheetViews>
    <sheetView workbookViewId="0">
      <selection activeCell="B5" sqref="B5"/>
    </sheetView>
  </sheetViews>
  <sheetFormatPr baseColWidth="10" defaultRowHeight="14.4" x14ac:dyDescent="0.3"/>
  <sheetData>
    <row r="1" spans="1:5" ht="15" x14ac:dyDescent="0.25">
      <c r="A1" s="63" t="s">
        <v>24</v>
      </c>
      <c r="B1" s="63"/>
      <c r="C1" s="63"/>
      <c r="D1" s="63"/>
      <c r="E1" s="63"/>
    </row>
    <row r="3" spans="1:5" x14ac:dyDescent="0.3">
      <c r="B3" s="1" t="s">
        <v>6</v>
      </c>
      <c r="C3" s="2" t="s">
        <v>11</v>
      </c>
    </row>
    <row r="4" spans="1:5" ht="15" x14ac:dyDescent="0.25">
      <c r="A4" t="s">
        <v>4</v>
      </c>
      <c r="B4" s="6">
        <f>+'Eingabe IST-Daten'!B7/'Eingabe IST-Daten'!B14</f>
        <v>100</v>
      </c>
      <c r="C4" s="3">
        <v>1</v>
      </c>
    </row>
    <row r="5" spans="1:5" ht="15" x14ac:dyDescent="0.25">
      <c r="A5" t="s">
        <v>0</v>
      </c>
      <c r="B5" s="6">
        <f>+B4*C5</f>
        <v>15.333333333333332</v>
      </c>
      <c r="C5" s="8">
        <f>+'Eingabe IST-Daten'!C8</f>
        <v>0.15333333333333332</v>
      </c>
    </row>
    <row r="6" spans="1:5" ht="15" x14ac:dyDescent="0.25">
      <c r="A6" t="s">
        <v>16</v>
      </c>
      <c r="B6" s="6">
        <f>+'Eingabe IST-Daten'!F10/'Eingabe IST-Daten'!B14</f>
        <v>5</v>
      </c>
      <c r="C6" s="3">
        <f>+B6/B4</f>
        <v>0.05</v>
      </c>
    </row>
    <row r="7" spans="1:5" x14ac:dyDescent="0.3">
      <c r="A7" s="5" t="s">
        <v>15</v>
      </c>
      <c r="B7" s="7">
        <f>+B4-SUM(B5:B6)</f>
        <v>79.666666666666671</v>
      </c>
      <c r="C7" s="4">
        <f>+B7/B4</f>
        <v>0.79666666666666675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 tint="0.59999389629810485"/>
  </sheetPr>
  <dimension ref="A1:F21"/>
  <sheetViews>
    <sheetView showGridLines="0" tabSelected="1" zoomScale="145" zoomScaleNormal="145" workbookViewId="0">
      <selection activeCell="D15" sqref="D15"/>
    </sheetView>
  </sheetViews>
  <sheetFormatPr baseColWidth="10" defaultColWidth="11.44140625" defaultRowHeight="14.4" x14ac:dyDescent="0.3"/>
  <cols>
    <col min="1" max="1" width="20" style="9" customWidth="1"/>
    <col min="2" max="2" width="19.5546875" style="9" customWidth="1"/>
    <col min="3" max="3" width="11.44140625" style="9"/>
    <col min="4" max="4" width="7.88671875" style="9" customWidth="1"/>
    <col min="5" max="5" width="8.88671875" style="9" customWidth="1"/>
    <col min="6" max="16384" width="11.44140625" style="9"/>
  </cols>
  <sheetData>
    <row r="1" spans="1:6" ht="18.75" x14ac:dyDescent="0.3">
      <c r="A1" s="67" t="s">
        <v>31</v>
      </c>
      <c r="B1" s="67"/>
      <c r="C1" s="67"/>
      <c r="D1" s="67"/>
      <c r="E1" s="67"/>
      <c r="F1" s="67"/>
    </row>
    <row r="2" spans="1:6" ht="15" x14ac:dyDescent="0.25">
      <c r="A2" s="10"/>
      <c r="B2" s="10"/>
      <c r="C2" s="10"/>
      <c r="D2" s="10"/>
      <c r="E2" s="10"/>
      <c r="F2" s="10"/>
    </row>
    <row r="3" spans="1:6" x14ac:dyDescent="0.3">
      <c r="A3" s="9" t="s">
        <v>50</v>
      </c>
      <c r="B3" s="29">
        <v>120</v>
      </c>
    </row>
    <row r="5" spans="1:6" ht="15" x14ac:dyDescent="0.25">
      <c r="B5" s="64" t="s">
        <v>10</v>
      </c>
      <c r="C5" s="65"/>
      <c r="D5" s="64" t="s">
        <v>8</v>
      </c>
      <c r="E5" s="66"/>
      <c r="F5" s="65"/>
    </row>
    <row r="6" spans="1:6" x14ac:dyDescent="0.3">
      <c r="B6" s="11" t="s">
        <v>6</v>
      </c>
      <c r="C6" s="12" t="s">
        <v>11</v>
      </c>
      <c r="D6" s="11" t="s">
        <v>9</v>
      </c>
      <c r="E6" s="33" t="s">
        <v>3</v>
      </c>
      <c r="F6" s="13" t="s">
        <v>14</v>
      </c>
    </row>
    <row r="7" spans="1:6" x14ac:dyDescent="0.3">
      <c r="A7" s="14" t="s">
        <v>7</v>
      </c>
      <c r="B7" s="30">
        <v>1500000</v>
      </c>
      <c r="C7" s="15">
        <v>1</v>
      </c>
      <c r="D7" s="16"/>
      <c r="E7" s="34"/>
      <c r="F7" s="17"/>
    </row>
    <row r="8" spans="1:6" ht="15" x14ac:dyDescent="0.25">
      <c r="A8" s="9" t="s">
        <v>0</v>
      </c>
      <c r="B8" s="31">
        <v>230000</v>
      </c>
      <c r="C8" s="18">
        <f>+B8/B7</f>
        <v>0.15333333333333332</v>
      </c>
      <c r="D8" s="19"/>
      <c r="E8" s="35"/>
      <c r="F8" s="20"/>
    </row>
    <row r="9" spans="1:6" ht="15" x14ac:dyDescent="0.25">
      <c r="A9" s="9" t="s">
        <v>48</v>
      </c>
      <c r="B9" s="31">
        <v>520000</v>
      </c>
      <c r="C9" s="18">
        <f>+B9/B7</f>
        <v>0.34666666666666668</v>
      </c>
      <c r="D9" s="19"/>
      <c r="E9" s="35"/>
      <c r="F9" s="20"/>
    </row>
    <row r="10" spans="1:6" ht="15" x14ac:dyDescent="0.25">
      <c r="A10" s="9" t="s">
        <v>2</v>
      </c>
      <c r="B10" s="31">
        <v>375000</v>
      </c>
      <c r="C10" s="18">
        <f>+B10/B7</f>
        <v>0.25</v>
      </c>
      <c r="D10" s="19">
        <f>1-E10</f>
        <v>0.8</v>
      </c>
      <c r="E10" s="36">
        <v>0.2</v>
      </c>
      <c r="F10" s="21">
        <f>+B10*E10</f>
        <v>75000</v>
      </c>
    </row>
    <row r="11" spans="1:6" ht="15" x14ac:dyDescent="0.25">
      <c r="A11" s="22" t="s">
        <v>1</v>
      </c>
      <c r="B11" s="23">
        <f>+B7-B8-B9-B10</f>
        <v>375000</v>
      </c>
      <c r="C11" s="24">
        <f>+B11/B7</f>
        <v>0.25</v>
      </c>
      <c r="D11" s="25"/>
      <c r="E11" s="25"/>
      <c r="F11" s="26"/>
    </row>
    <row r="13" spans="1:6" ht="15" x14ac:dyDescent="0.25">
      <c r="A13" s="9" t="s">
        <v>13</v>
      </c>
    </row>
    <row r="14" spans="1:6" x14ac:dyDescent="0.3">
      <c r="A14" s="9" t="s">
        <v>12</v>
      </c>
      <c r="B14" s="32">
        <v>15000</v>
      </c>
    </row>
    <row r="17" spans="1:2" s="27" customFormat="1" ht="13.8" x14ac:dyDescent="0.3">
      <c r="A17" s="37" t="s">
        <v>44</v>
      </c>
    </row>
    <row r="18" spans="1:2" s="27" customFormat="1" ht="12.75" x14ac:dyDescent="0.2">
      <c r="A18" s="37" t="s">
        <v>45</v>
      </c>
    </row>
    <row r="19" spans="1:2" s="27" customFormat="1" ht="12.75" x14ac:dyDescent="0.2">
      <c r="A19" s="37" t="s">
        <v>46</v>
      </c>
      <c r="B19" s="28"/>
    </row>
    <row r="20" spans="1:2" s="27" customFormat="1" ht="13.8" x14ac:dyDescent="0.3">
      <c r="A20" s="37" t="s">
        <v>47</v>
      </c>
    </row>
    <row r="21" spans="1:2" s="27" customFormat="1" ht="12" x14ac:dyDescent="0.2"/>
  </sheetData>
  <sheetProtection password="83DD" sheet="1" objects="1" scenarios="1"/>
  <mergeCells count="3">
    <mergeCell ref="B5:C5"/>
    <mergeCell ref="D5:F5"/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26"/>
  <sheetViews>
    <sheetView showGridLines="0" zoomScale="130" zoomScaleNormal="130" workbookViewId="0">
      <selection activeCell="B16" sqref="B16"/>
    </sheetView>
  </sheetViews>
  <sheetFormatPr baseColWidth="10" defaultColWidth="11.44140625" defaultRowHeight="14.4" x14ac:dyDescent="0.3"/>
  <cols>
    <col min="1" max="1" width="34.6640625" style="9" customWidth="1"/>
    <col min="2" max="2" width="15.44140625" style="9" customWidth="1"/>
    <col min="3" max="3" width="11" style="9" customWidth="1"/>
    <col min="4" max="5" width="13" style="9" customWidth="1"/>
    <col min="6" max="16384" width="11.44140625" style="9"/>
  </cols>
  <sheetData>
    <row r="1" spans="1:13" ht="18" x14ac:dyDescent="0.3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3">
      <c r="A2" s="38" t="s">
        <v>17</v>
      </c>
      <c r="B2" s="62" t="s">
        <v>5</v>
      </c>
      <c r="C2" s="39">
        <f>+'Eingabe IST-Daten'!B3</f>
        <v>120</v>
      </c>
      <c r="E2" s="61" t="s">
        <v>19</v>
      </c>
      <c r="F2" s="29">
        <v>200</v>
      </c>
    </row>
    <row r="5" spans="1:13" ht="15" x14ac:dyDescent="0.25">
      <c r="B5" s="64" t="s">
        <v>32</v>
      </c>
      <c r="C5" s="65"/>
      <c r="D5" s="64" t="s">
        <v>33</v>
      </c>
      <c r="E5" s="65"/>
      <c r="F5" s="64" t="s">
        <v>34</v>
      </c>
      <c r="G5" s="65"/>
      <c r="H5" s="64" t="s">
        <v>35</v>
      </c>
      <c r="I5" s="65"/>
      <c r="J5" s="64" t="s">
        <v>36</v>
      </c>
      <c r="K5" s="65"/>
      <c r="L5" s="64" t="s">
        <v>37</v>
      </c>
      <c r="M5" s="65"/>
    </row>
    <row r="6" spans="1:13" ht="15" x14ac:dyDescent="0.25">
      <c r="A6" s="9" t="s">
        <v>19</v>
      </c>
      <c r="B6" s="68">
        <f>+$F$2</f>
        <v>200</v>
      </c>
      <c r="C6" s="69"/>
      <c r="D6" s="68">
        <f>+$F$2</f>
        <v>200</v>
      </c>
      <c r="E6" s="69"/>
      <c r="F6" s="68">
        <f>+$F$2</f>
        <v>200</v>
      </c>
      <c r="G6" s="69"/>
      <c r="H6" s="68">
        <f>+$F$2</f>
        <v>200</v>
      </c>
      <c r="I6" s="69"/>
      <c r="J6" s="68">
        <f>+$F$2</f>
        <v>200</v>
      </c>
      <c r="K6" s="69"/>
      <c r="L6" s="68">
        <f>+$F$2</f>
        <v>200</v>
      </c>
      <c r="M6" s="69"/>
    </row>
    <row r="7" spans="1:13" ht="15" x14ac:dyDescent="0.25">
      <c r="B7" s="40"/>
      <c r="C7" s="20"/>
      <c r="D7" s="40"/>
      <c r="E7" s="20"/>
      <c r="F7" s="40"/>
      <c r="G7" s="20"/>
      <c r="H7" s="40"/>
      <c r="I7" s="20"/>
      <c r="J7" s="40"/>
      <c r="K7" s="20"/>
      <c r="L7" s="40"/>
      <c r="M7" s="20"/>
    </row>
    <row r="8" spans="1:13" x14ac:dyDescent="0.3">
      <c r="A8" s="9" t="s">
        <v>20</v>
      </c>
      <c r="B8" s="70">
        <f>+B6*$C$2</f>
        <v>24000</v>
      </c>
      <c r="C8" s="71"/>
      <c r="D8" s="70">
        <f>+D6*$C$2</f>
        <v>24000</v>
      </c>
      <c r="E8" s="71"/>
      <c r="F8" s="70">
        <f>+F6*$C$2</f>
        <v>24000</v>
      </c>
      <c r="G8" s="71"/>
      <c r="H8" s="70">
        <f>+H6*$C$2</f>
        <v>24000</v>
      </c>
      <c r="I8" s="71"/>
      <c r="J8" s="70">
        <f>+J6*$C$2</f>
        <v>24000</v>
      </c>
      <c r="K8" s="71"/>
      <c r="L8" s="70">
        <f>+L6*$C$2</f>
        <v>24000</v>
      </c>
      <c r="M8" s="71"/>
    </row>
    <row r="9" spans="1:13" ht="15" x14ac:dyDescent="0.25">
      <c r="B9" s="40"/>
      <c r="C9" s="20"/>
      <c r="D9" s="40"/>
      <c r="E9" s="20"/>
      <c r="F9" s="40"/>
      <c r="G9" s="20"/>
      <c r="H9" s="40"/>
      <c r="I9" s="20"/>
      <c r="J9" s="40"/>
      <c r="K9" s="20"/>
      <c r="L9" s="40"/>
      <c r="M9" s="20"/>
    </row>
    <row r="10" spans="1:13" ht="15" x14ac:dyDescent="0.25">
      <c r="A10" s="38" t="s">
        <v>18</v>
      </c>
      <c r="B10" s="72">
        <v>0.3</v>
      </c>
      <c r="C10" s="73"/>
      <c r="D10" s="72">
        <v>0.4</v>
      </c>
      <c r="E10" s="73"/>
      <c r="F10" s="72">
        <v>0.5</v>
      </c>
      <c r="G10" s="73"/>
      <c r="H10" s="72">
        <v>0.6</v>
      </c>
      <c r="I10" s="73"/>
      <c r="J10" s="72">
        <v>0.7</v>
      </c>
      <c r="K10" s="73"/>
      <c r="L10" s="72">
        <v>0.8</v>
      </c>
      <c r="M10" s="73"/>
    </row>
    <row r="11" spans="1:13" x14ac:dyDescent="0.3">
      <c r="A11" s="38" t="s">
        <v>21</v>
      </c>
      <c r="B11" s="75">
        <f>+B8*B10</f>
        <v>7200</v>
      </c>
      <c r="C11" s="76"/>
      <c r="D11" s="75">
        <f>+D8*D10</f>
        <v>9600</v>
      </c>
      <c r="E11" s="76"/>
      <c r="F11" s="75">
        <f>+F8*F10</f>
        <v>12000</v>
      </c>
      <c r="G11" s="76"/>
      <c r="H11" s="75">
        <f>+H8*H10</f>
        <v>14400</v>
      </c>
      <c r="I11" s="76"/>
      <c r="J11" s="75">
        <f>+J8*J10</f>
        <v>16800</v>
      </c>
      <c r="K11" s="76"/>
      <c r="L11" s="75">
        <f>+L8*L10</f>
        <v>19200</v>
      </c>
      <c r="M11" s="76"/>
    </row>
    <row r="12" spans="1:13" ht="15" x14ac:dyDescent="0.25">
      <c r="B12" s="40"/>
      <c r="C12" s="20"/>
      <c r="D12" s="40"/>
      <c r="E12" s="20"/>
      <c r="F12" s="40"/>
      <c r="G12" s="20"/>
      <c r="H12" s="40"/>
      <c r="I12" s="20"/>
      <c r="J12" s="40"/>
      <c r="K12" s="20"/>
      <c r="L12" s="40"/>
      <c r="M12" s="20"/>
    </row>
    <row r="13" spans="1:13" x14ac:dyDescent="0.3">
      <c r="B13" s="41" t="s">
        <v>6</v>
      </c>
      <c r="C13" s="42" t="s">
        <v>11</v>
      </c>
      <c r="D13" s="41" t="s">
        <v>6</v>
      </c>
      <c r="E13" s="42" t="s">
        <v>11</v>
      </c>
      <c r="F13" s="41" t="s">
        <v>6</v>
      </c>
      <c r="G13" s="42" t="s">
        <v>11</v>
      </c>
      <c r="H13" s="41" t="s">
        <v>6</v>
      </c>
      <c r="I13" s="42" t="s">
        <v>11</v>
      </c>
      <c r="J13" s="41" t="s">
        <v>6</v>
      </c>
      <c r="K13" s="42" t="s">
        <v>11</v>
      </c>
      <c r="L13" s="41" t="s">
        <v>6</v>
      </c>
      <c r="M13" s="42" t="s">
        <v>11</v>
      </c>
    </row>
    <row r="14" spans="1:13" x14ac:dyDescent="0.3">
      <c r="A14" s="43" t="s">
        <v>7</v>
      </c>
      <c r="B14" s="46">
        <f>+B11*'var. Kosten'!$B$4</f>
        <v>720000</v>
      </c>
      <c r="C14" s="54"/>
      <c r="D14" s="44">
        <f>+D11*'var. Kosten'!$B$4</f>
        <v>960000</v>
      </c>
      <c r="E14" s="45"/>
      <c r="F14" s="44">
        <f>+F11*'var. Kosten'!$B$4</f>
        <v>1200000</v>
      </c>
      <c r="G14" s="45"/>
      <c r="H14" s="44">
        <f>+H11*'var. Kosten'!$B$4</f>
        <v>1440000</v>
      </c>
      <c r="I14" s="45"/>
      <c r="J14" s="44">
        <f>+J11*'var. Kosten'!$B$4</f>
        <v>1680000</v>
      </c>
      <c r="K14" s="45"/>
      <c r="L14" s="44">
        <f>+L11*'var. Kosten'!$B$4</f>
        <v>1920000</v>
      </c>
      <c r="M14" s="45"/>
    </row>
    <row r="15" spans="1:13" ht="15" x14ac:dyDescent="0.25">
      <c r="A15" s="40" t="s">
        <v>0</v>
      </c>
      <c r="B15" s="46">
        <f>+'var. Kosten'!$B$5*B11</f>
        <v>110399.99999999999</v>
      </c>
      <c r="C15" s="57">
        <f>+B15/B14</f>
        <v>0.15333333333333332</v>
      </c>
      <c r="D15" s="46">
        <f>+'var. Kosten'!$B$5*D11</f>
        <v>147200</v>
      </c>
      <c r="E15" s="57">
        <f>+D15/D14</f>
        <v>0.15333333333333332</v>
      </c>
      <c r="F15" s="46">
        <f>+'var. Kosten'!$B$5*F11</f>
        <v>184000</v>
      </c>
      <c r="G15" s="57">
        <f>+F15/F14</f>
        <v>0.15333333333333332</v>
      </c>
      <c r="H15" s="46">
        <f>+'var. Kosten'!$B$5*H11</f>
        <v>220799.99999999997</v>
      </c>
      <c r="I15" s="57">
        <f>+H15/H14</f>
        <v>0.15333333333333332</v>
      </c>
      <c r="J15" s="46">
        <f>+'var. Kosten'!$B$5*J11</f>
        <v>257599.99999999997</v>
      </c>
      <c r="K15" s="57">
        <f>+J15/J14</f>
        <v>0.15333333333333332</v>
      </c>
      <c r="L15" s="46">
        <f>+'var. Kosten'!$B$5*L11</f>
        <v>294400</v>
      </c>
      <c r="M15" s="57">
        <f>+L15/L14</f>
        <v>0.15333333333333332</v>
      </c>
    </row>
    <row r="16" spans="1:13" ht="15" x14ac:dyDescent="0.25">
      <c r="A16" s="40" t="s">
        <v>48</v>
      </c>
      <c r="B16" s="47">
        <f>+B17+B18</f>
        <v>312000</v>
      </c>
      <c r="C16" s="58">
        <f>+B16/B14</f>
        <v>0.43333333333333335</v>
      </c>
      <c r="D16" s="47">
        <f>+D17+D18</f>
        <v>468000</v>
      </c>
      <c r="E16" s="58">
        <f>+D16/D14</f>
        <v>0.48749999999999999</v>
      </c>
      <c r="F16" s="47">
        <f>+F17+F18</f>
        <v>416000</v>
      </c>
      <c r="G16" s="58">
        <f>+F16/F14</f>
        <v>0.34666666666666668</v>
      </c>
      <c r="H16" s="47">
        <f>+H17+H18</f>
        <v>520000</v>
      </c>
      <c r="I16" s="58">
        <f>+H16/H14</f>
        <v>0.3611111111111111</v>
      </c>
      <c r="J16" s="47">
        <f>+J17+J18</f>
        <v>572000</v>
      </c>
      <c r="K16" s="58">
        <f>+J16/J14</f>
        <v>0.34047619047619049</v>
      </c>
      <c r="L16" s="47">
        <f>+L17+L18</f>
        <v>624000</v>
      </c>
      <c r="M16" s="58">
        <f>+L16/L14</f>
        <v>0.32500000000000001</v>
      </c>
    </row>
    <row r="17" spans="1:13" x14ac:dyDescent="0.3">
      <c r="A17" s="48" t="s">
        <v>49</v>
      </c>
      <c r="B17" s="49">
        <f>+'Eingabe IST-Daten'!$B$9</f>
        <v>520000</v>
      </c>
      <c r="C17" s="50"/>
      <c r="D17" s="49">
        <f>+'Eingabe IST-Daten'!$B$9</f>
        <v>520000</v>
      </c>
      <c r="E17" s="50"/>
      <c r="F17" s="49">
        <f>+'Eingabe IST-Daten'!$B$9</f>
        <v>520000</v>
      </c>
      <c r="G17" s="50"/>
      <c r="H17" s="49">
        <f>+'Eingabe IST-Daten'!$B$9</f>
        <v>520000</v>
      </c>
      <c r="I17" s="50"/>
      <c r="J17" s="49">
        <f>+'Eingabe IST-Daten'!$B$9</f>
        <v>520000</v>
      </c>
      <c r="K17" s="50"/>
      <c r="L17" s="49">
        <f>+'Eingabe IST-Daten'!$B$9</f>
        <v>520000</v>
      </c>
      <c r="M17" s="50"/>
    </row>
    <row r="18" spans="1:13" x14ac:dyDescent="0.3">
      <c r="A18" s="78" t="s">
        <v>25</v>
      </c>
      <c r="B18" s="49">
        <f>+B17*B19</f>
        <v>-208000</v>
      </c>
      <c r="C18" s="50"/>
      <c r="D18" s="49">
        <f>+D17*D19</f>
        <v>-52000</v>
      </c>
      <c r="E18" s="50"/>
      <c r="F18" s="49">
        <f>+F17*F19</f>
        <v>-104000</v>
      </c>
      <c r="G18" s="50"/>
      <c r="H18" s="49">
        <f>+H17*H19</f>
        <v>0</v>
      </c>
      <c r="I18" s="50"/>
      <c r="J18" s="49">
        <f>+J17*J19</f>
        <v>52000</v>
      </c>
      <c r="K18" s="50"/>
      <c r="L18" s="49">
        <f>+L17*L19</f>
        <v>104000</v>
      </c>
      <c r="M18" s="50"/>
    </row>
    <row r="19" spans="1:13" x14ac:dyDescent="0.3">
      <c r="A19" s="78"/>
      <c r="B19" s="53">
        <v>-0.4</v>
      </c>
      <c r="C19" s="50"/>
      <c r="D19" s="53">
        <v>-0.1</v>
      </c>
      <c r="E19" s="50"/>
      <c r="F19" s="53">
        <v>-0.2</v>
      </c>
      <c r="G19" s="50"/>
      <c r="H19" s="53">
        <v>0</v>
      </c>
      <c r="I19" s="50"/>
      <c r="J19" s="53">
        <v>0.1</v>
      </c>
      <c r="K19" s="50"/>
      <c r="L19" s="53">
        <v>0.2</v>
      </c>
      <c r="M19" s="50"/>
    </row>
    <row r="20" spans="1:13" ht="15" x14ac:dyDescent="0.25">
      <c r="A20" s="40" t="s">
        <v>22</v>
      </c>
      <c r="B20" s="47">
        <f>+B21+B22</f>
        <v>336000</v>
      </c>
      <c r="C20" s="58">
        <f>+B20/B14</f>
        <v>0.46666666666666667</v>
      </c>
      <c r="D20" s="47">
        <f>+D21+D22</f>
        <v>348000</v>
      </c>
      <c r="E20" s="58">
        <f>+D20/D14</f>
        <v>0.36249999999999999</v>
      </c>
      <c r="F20" s="47">
        <f>+F21+F22</f>
        <v>360000</v>
      </c>
      <c r="G20" s="58">
        <f>+F20/F14</f>
        <v>0.3</v>
      </c>
      <c r="H20" s="47">
        <f>+H21+H22</f>
        <v>372000</v>
      </c>
      <c r="I20" s="58">
        <f>+H20/H14</f>
        <v>0.25833333333333336</v>
      </c>
      <c r="J20" s="47">
        <f>+J21+J22</f>
        <v>384000</v>
      </c>
      <c r="K20" s="58">
        <f>+J20/J14</f>
        <v>0.22857142857142856</v>
      </c>
      <c r="L20" s="47">
        <f>+L21+L22</f>
        <v>396000</v>
      </c>
      <c r="M20" s="58">
        <f>+L20/L14</f>
        <v>0.20624999999999999</v>
      </c>
    </row>
    <row r="21" spans="1:13" x14ac:dyDescent="0.3">
      <c r="A21" s="48" t="s">
        <v>28</v>
      </c>
      <c r="B21" s="49">
        <f>+'var. Kosten'!$B$6*B11</f>
        <v>36000</v>
      </c>
      <c r="C21" s="50"/>
      <c r="D21" s="49">
        <f>+'var. Kosten'!$B$6*D11</f>
        <v>48000</v>
      </c>
      <c r="E21" s="50"/>
      <c r="F21" s="49">
        <f>+'var. Kosten'!$B$6*F11</f>
        <v>60000</v>
      </c>
      <c r="G21" s="50"/>
      <c r="H21" s="49">
        <f>+'var. Kosten'!$B$6*H11</f>
        <v>72000</v>
      </c>
      <c r="I21" s="50"/>
      <c r="J21" s="49">
        <f>+'var. Kosten'!$B$6*J11</f>
        <v>84000</v>
      </c>
      <c r="K21" s="50"/>
      <c r="L21" s="49">
        <f>+'var. Kosten'!$B$6*L11</f>
        <v>96000</v>
      </c>
      <c r="M21" s="50"/>
    </row>
    <row r="22" spans="1:13" x14ac:dyDescent="0.3">
      <c r="A22" s="48" t="s">
        <v>23</v>
      </c>
      <c r="B22" s="59">
        <f>+'Eingabe IST-Daten'!$B$10-'Eingabe IST-Daten'!$F$10</f>
        <v>300000</v>
      </c>
      <c r="C22" s="60"/>
      <c r="D22" s="59">
        <f>+'Eingabe IST-Daten'!$B$10-'Eingabe IST-Daten'!$F$10</f>
        <v>300000</v>
      </c>
      <c r="E22" s="60"/>
      <c r="F22" s="59">
        <f>+'Eingabe IST-Daten'!$B$10-'Eingabe IST-Daten'!$F$10</f>
        <v>300000</v>
      </c>
      <c r="G22" s="60"/>
      <c r="H22" s="59">
        <f>+'Eingabe IST-Daten'!$B$10-'Eingabe IST-Daten'!$F$10</f>
        <v>300000</v>
      </c>
      <c r="I22" s="60"/>
      <c r="J22" s="59">
        <f>+'Eingabe IST-Daten'!$B$10-'Eingabe IST-Daten'!$F$10</f>
        <v>300000</v>
      </c>
      <c r="K22" s="60"/>
      <c r="L22" s="59">
        <f>+'Eingabe IST-Daten'!$B$10-'Eingabe IST-Daten'!$F$10</f>
        <v>300000</v>
      </c>
      <c r="M22" s="60"/>
    </row>
    <row r="23" spans="1:13" x14ac:dyDescent="0.3">
      <c r="A23" s="43" t="s">
        <v>1</v>
      </c>
      <c r="B23" s="55">
        <f>+B14-B15-B16-B20</f>
        <v>-38400</v>
      </c>
      <c r="C23" s="56">
        <f>+B23/B14</f>
        <v>-5.3333333333333337E-2</v>
      </c>
      <c r="D23" s="55">
        <f>+D14-D15-D16-D20</f>
        <v>-3200</v>
      </c>
      <c r="E23" s="56">
        <f>+D23/D14</f>
        <v>-3.3333333333333335E-3</v>
      </c>
      <c r="F23" s="55">
        <f>+F14-F15-F16-F20</f>
        <v>240000</v>
      </c>
      <c r="G23" s="56">
        <f>+F23/F14</f>
        <v>0.2</v>
      </c>
      <c r="H23" s="55">
        <f>+H14-H15-H16-H20</f>
        <v>327200</v>
      </c>
      <c r="I23" s="56">
        <f>+H23/H14</f>
        <v>0.22722222222222221</v>
      </c>
      <c r="J23" s="55">
        <f>+J14-J15-J16-J20</f>
        <v>466400</v>
      </c>
      <c r="K23" s="56">
        <f>+J23/J14</f>
        <v>0.2776190476190476</v>
      </c>
      <c r="L23" s="55">
        <f>+L14-L15-L16-L20</f>
        <v>605600</v>
      </c>
      <c r="M23" s="56">
        <f>+L23/L14</f>
        <v>0.31541666666666668</v>
      </c>
    </row>
    <row r="24" spans="1:13" x14ac:dyDescent="0.3">
      <c r="B24" s="51"/>
      <c r="C24" s="52"/>
      <c r="D24" s="51"/>
      <c r="E24" s="52"/>
      <c r="F24" s="51"/>
      <c r="G24" s="52"/>
      <c r="H24" s="51"/>
      <c r="I24" s="52"/>
      <c r="J24" s="51"/>
      <c r="K24" s="52"/>
      <c r="L24" s="51"/>
      <c r="M24" s="52"/>
    </row>
    <row r="25" spans="1:13" x14ac:dyDescent="0.3">
      <c r="A25" s="38" t="s">
        <v>26</v>
      </c>
      <c r="B25" s="77">
        <f>+ROUND(SUM(B22,B16)/'var. Kosten'!$B$7,0)</f>
        <v>7682</v>
      </c>
      <c r="C25" s="77"/>
      <c r="D25" s="77">
        <f>+ROUND(SUM(D22,D16)/'var. Kosten'!$B$7,0)</f>
        <v>9640</v>
      </c>
      <c r="E25" s="77"/>
      <c r="F25" s="77">
        <f>+ROUND(SUM(F22,F16)/'var. Kosten'!$B$7,0)</f>
        <v>8987</v>
      </c>
      <c r="G25" s="77"/>
      <c r="H25" s="77">
        <f>+ROUND(SUM(H22,H16)/'var. Kosten'!$B$7,0)</f>
        <v>10293</v>
      </c>
      <c r="I25" s="77"/>
      <c r="J25" s="77">
        <f>+ROUND(SUM(J22,J16)/'var. Kosten'!$B$7,0)</f>
        <v>10946</v>
      </c>
      <c r="K25" s="77"/>
      <c r="L25" s="77">
        <f>+ROUND(SUM(L22,L16)/'var. Kosten'!$B$7,0)</f>
        <v>11598</v>
      </c>
      <c r="M25" s="77"/>
    </row>
    <row r="26" spans="1:13" x14ac:dyDescent="0.3">
      <c r="A26" s="9" t="s">
        <v>30</v>
      </c>
      <c r="B26" s="74">
        <f>+B11-B25</f>
        <v>-482</v>
      </c>
      <c r="C26" s="74"/>
      <c r="D26" s="74">
        <f>+D11-D25</f>
        <v>-40</v>
      </c>
      <c r="E26" s="74"/>
      <c r="F26" s="74">
        <f>+F11-F25</f>
        <v>3013</v>
      </c>
      <c r="G26" s="74"/>
      <c r="H26" s="74">
        <f>+H11-H25</f>
        <v>4107</v>
      </c>
      <c r="I26" s="74"/>
      <c r="J26" s="74">
        <f>+J11-J25</f>
        <v>5854</v>
      </c>
      <c r="K26" s="74"/>
      <c r="L26" s="74">
        <f>+L11-L25</f>
        <v>7602</v>
      </c>
      <c r="M26" s="74"/>
    </row>
  </sheetData>
  <sheetProtection password="83DD" sheet="1" objects="1" scenarios="1"/>
  <mergeCells count="44">
    <mergeCell ref="A18:A19"/>
    <mergeCell ref="D11:E11"/>
    <mergeCell ref="B5:C5"/>
    <mergeCell ref="B6:C6"/>
    <mergeCell ref="F8:G8"/>
    <mergeCell ref="D8:E8"/>
    <mergeCell ref="D10:E10"/>
    <mergeCell ref="B8:C8"/>
    <mergeCell ref="B10:C10"/>
    <mergeCell ref="B11:C11"/>
    <mergeCell ref="B25:C25"/>
    <mergeCell ref="J10:K10"/>
    <mergeCell ref="B26:C26"/>
    <mergeCell ref="D25:E25"/>
    <mergeCell ref="D26:E26"/>
    <mergeCell ref="L26:M26"/>
    <mergeCell ref="F10:G10"/>
    <mergeCell ref="F11:G11"/>
    <mergeCell ref="F25:G25"/>
    <mergeCell ref="F26:G26"/>
    <mergeCell ref="H26:I26"/>
    <mergeCell ref="H11:I11"/>
    <mergeCell ref="H25:I25"/>
    <mergeCell ref="L11:M11"/>
    <mergeCell ref="L25:M25"/>
    <mergeCell ref="J26:K26"/>
    <mergeCell ref="J11:K11"/>
    <mergeCell ref="J25:K25"/>
    <mergeCell ref="A1:M1"/>
    <mergeCell ref="H5:I5"/>
    <mergeCell ref="H6:I6"/>
    <mergeCell ref="H8:I8"/>
    <mergeCell ref="H10:I10"/>
    <mergeCell ref="L8:M8"/>
    <mergeCell ref="L10:M10"/>
    <mergeCell ref="J8:K8"/>
    <mergeCell ref="J5:K5"/>
    <mergeCell ref="L5:M5"/>
    <mergeCell ref="J6:K6"/>
    <mergeCell ref="L6:M6"/>
    <mergeCell ref="F5:G5"/>
    <mergeCell ref="F6:G6"/>
    <mergeCell ref="D5:E5"/>
    <mergeCell ref="D6:E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26"/>
  <sheetViews>
    <sheetView showGridLines="0" topLeftCell="A7" zoomScale="130" zoomScaleNormal="130" workbookViewId="0">
      <selection activeCell="B16" sqref="B16"/>
    </sheetView>
  </sheetViews>
  <sheetFormatPr baseColWidth="10" defaultColWidth="11.44140625" defaultRowHeight="14.4" x14ac:dyDescent="0.3"/>
  <cols>
    <col min="1" max="1" width="34.6640625" style="9" customWidth="1"/>
    <col min="2" max="2" width="15.44140625" style="9" customWidth="1"/>
    <col min="3" max="3" width="11" style="9" customWidth="1"/>
    <col min="4" max="5" width="13" style="9" customWidth="1"/>
    <col min="6" max="16384" width="11.44140625" style="9"/>
  </cols>
  <sheetData>
    <row r="1" spans="1:13" ht="18.75" x14ac:dyDescent="0.3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x14ac:dyDescent="0.25">
      <c r="A2" s="38" t="s">
        <v>17</v>
      </c>
      <c r="B2" s="9" t="s">
        <v>5</v>
      </c>
      <c r="C2" s="39">
        <f>+'Eingabe IST-Daten'!$B$3</f>
        <v>120</v>
      </c>
    </row>
    <row r="5" spans="1:13" ht="15" x14ac:dyDescent="0.25">
      <c r="B5" s="64" t="s">
        <v>38</v>
      </c>
      <c r="C5" s="65"/>
      <c r="D5" s="64" t="s">
        <v>39</v>
      </c>
      <c r="E5" s="65"/>
      <c r="F5" s="64" t="s">
        <v>40</v>
      </c>
      <c r="G5" s="65"/>
      <c r="H5" s="64" t="s">
        <v>42</v>
      </c>
      <c r="I5" s="65"/>
      <c r="J5" s="64" t="s">
        <v>41</v>
      </c>
      <c r="K5" s="65"/>
      <c r="L5" s="64" t="s">
        <v>43</v>
      </c>
      <c r="M5" s="65"/>
    </row>
    <row r="6" spans="1:13" ht="15" x14ac:dyDescent="0.25">
      <c r="A6" s="9" t="s">
        <v>19</v>
      </c>
      <c r="B6" s="79">
        <v>30</v>
      </c>
      <c r="C6" s="80"/>
      <c r="D6" s="79">
        <v>30</v>
      </c>
      <c r="E6" s="80"/>
      <c r="F6" s="79">
        <v>30</v>
      </c>
      <c r="G6" s="80"/>
      <c r="H6" s="79">
        <v>30</v>
      </c>
      <c r="I6" s="80"/>
      <c r="J6" s="79">
        <v>30</v>
      </c>
      <c r="K6" s="80"/>
      <c r="L6" s="79">
        <v>30</v>
      </c>
      <c r="M6" s="80"/>
    </row>
    <row r="7" spans="1:13" ht="15" x14ac:dyDescent="0.25">
      <c r="B7" s="40"/>
      <c r="C7" s="20"/>
      <c r="D7" s="40"/>
      <c r="E7" s="20"/>
      <c r="F7" s="40"/>
      <c r="G7" s="20"/>
      <c r="H7" s="40"/>
      <c r="I7" s="20"/>
      <c r="J7" s="40"/>
      <c r="K7" s="20"/>
      <c r="L7" s="40"/>
      <c r="M7" s="20"/>
    </row>
    <row r="8" spans="1:13" x14ac:dyDescent="0.3">
      <c r="A8" s="9" t="s">
        <v>20</v>
      </c>
      <c r="B8" s="70">
        <f>+B6*'Szenarien pro Jahr'!$C$2</f>
        <v>3600</v>
      </c>
      <c r="C8" s="71"/>
      <c r="D8" s="70">
        <f>+D6*'Szenarien pro Jahr'!$C$2</f>
        <v>3600</v>
      </c>
      <c r="E8" s="71"/>
      <c r="F8" s="70">
        <f>+F6*'Szenarien pro Jahr'!$C$2</f>
        <v>3600</v>
      </c>
      <c r="G8" s="71"/>
      <c r="H8" s="70">
        <f>+H6*'Szenarien pro Jahr'!$C$2</f>
        <v>3600</v>
      </c>
      <c r="I8" s="71"/>
      <c r="J8" s="70">
        <f>+J6*'Szenarien pro Jahr'!$C$2</f>
        <v>3600</v>
      </c>
      <c r="K8" s="71"/>
      <c r="L8" s="70">
        <f>+L6*'Szenarien pro Jahr'!$C$2</f>
        <v>3600</v>
      </c>
      <c r="M8" s="71"/>
    </row>
    <row r="9" spans="1:13" ht="15" x14ac:dyDescent="0.25">
      <c r="B9" s="40"/>
      <c r="C9" s="20"/>
      <c r="D9" s="40"/>
      <c r="E9" s="20"/>
      <c r="F9" s="40"/>
      <c r="G9" s="20"/>
      <c r="H9" s="40"/>
      <c r="I9" s="20"/>
      <c r="J9" s="40"/>
      <c r="K9" s="20"/>
      <c r="L9" s="40"/>
      <c r="M9" s="20"/>
    </row>
    <row r="10" spans="1:13" ht="15" x14ac:dyDescent="0.25">
      <c r="A10" s="38" t="s">
        <v>18</v>
      </c>
      <c r="B10" s="72">
        <v>0.2</v>
      </c>
      <c r="C10" s="73"/>
      <c r="D10" s="72">
        <v>0.3</v>
      </c>
      <c r="E10" s="73"/>
      <c r="F10" s="72">
        <v>0.4</v>
      </c>
      <c r="G10" s="73"/>
      <c r="H10" s="72">
        <v>0.5</v>
      </c>
      <c r="I10" s="73"/>
      <c r="J10" s="72">
        <v>0.6</v>
      </c>
      <c r="K10" s="73"/>
      <c r="L10" s="72">
        <v>0.7</v>
      </c>
      <c r="M10" s="73"/>
    </row>
    <row r="11" spans="1:13" x14ac:dyDescent="0.3">
      <c r="A11" s="38" t="s">
        <v>21</v>
      </c>
      <c r="B11" s="75">
        <f>+B8*B10</f>
        <v>720</v>
      </c>
      <c r="C11" s="76"/>
      <c r="D11" s="75">
        <f>+D8*D10</f>
        <v>1080</v>
      </c>
      <c r="E11" s="76"/>
      <c r="F11" s="75">
        <f>+F8*F10</f>
        <v>1440</v>
      </c>
      <c r="G11" s="76"/>
      <c r="H11" s="75">
        <f>+H8*H10</f>
        <v>1800</v>
      </c>
      <c r="I11" s="76"/>
      <c r="J11" s="75">
        <f>+J8*J10</f>
        <v>2160</v>
      </c>
      <c r="K11" s="76"/>
      <c r="L11" s="75">
        <f>+L8*L10</f>
        <v>2520</v>
      </c>
      <c r="M11" s="76"/>
    </row>
    <row r="12" spans="1:13" ht="15" x14ac:dyDescent="0.25">
      <c r="B12" s="40"/>
      <c r="C12" s="20"/>
      <c r="D12" s="40"/>
      <c r="E12" s="20"/>
      <c r="F12" s="40"/>
      <c r="G12" s="20"/>
      <c r="H12" s="40"/>
      <c r="I12" s="20"/>
      <c r="J12" s="40"/>
      <c r="K12" s="20"/>
      <c r="L12" s="40"/>
      <c r="M12" s="20"/>
    </row>
    <row r="13" spans="1:13" x14ac:dyDescent="0.3">
      <c r="B13" s="41" t="s">
        <v>6</v>
      </c>
      <c r="C13" s="42" t="s">
        <v>11</v>
      </c>
      <c r="D13" s="41" t="s">
        <v>6</v>
      </c>
      <c r="E13" s="42" t="s">
        <v>11</v>
      </c>
      <c r="F13" s="41" t="s">
        <v>6</v>
      </c>
      <c r="G13" s="42" t="s">
        <v>11</v>
      </c>
      <c r="H13" s="41" t="s">
        <v>6</v>
      </c>
      <c r="I13" s="42" t="s">
        <v>11</v>
      </c>
      <c r="J13" s="41" t="s">
        <v>6</v>
      </c>
      <c r="K13" s="42" t="s">
        <v>11</v>
      </c>
      <c r="L13" s="41" t="s">
        <v>6</v>
      </c>
      <c r="M13" s="42" t="s">
        <v>11</v>
      </c>
    </row>
    <row r="14" spans="1:13" x14ac:dyDescent="0.3">
      <c r="A14" s="43" t="s">
        <v>7</v>
      </c>
      <c r="B14" s="46">
        <f>+B11*'var. Kosten'!$B$4</f>
        <v>72000</v>
      </c>
      <c r="C14" s="54"/>
      <c r="D14" s="46">
        <f>+D11*'var. Kosten'!$B$4</f>
        <v>108000</v>
      </c>
      <c r="E14" s="54"/>
      <c r="F14" s="46">
        <f>+F11*'var. Kosten'!$B$4</f>
        <v>144000</v>
      </c>
      <c r="G14" s="54"/>
      <c r="H14" s="46">
        <f>+H11*'var. Kosten'!$B$4</f>
        <v>180000</v>
      </c>
      <c r="I14" s="54"/>
      <c r="J14" s="46">
        <f>+J11*'var. Kosten'!$B$4</f>
        <v>216000</v>
      </c>
      <c r="K14" s="54"/>
      <c r="L14" s="46">
        <f>+L11*'var. Kosten'!$B$4</f>
        <v>252000</v>
      </c>
      <c r="M14" s="54"/>
    </row>
    <row r="15" spans="1:13" ht="15" customHeight="1" x14ac:dyDescent="0.3">
      <c r="A15" s="57" t="s">
        <v>0</v>
      </c>
      <c r="B15" s="46">
        <f>+'var. Kosten'!$B$5*B11</f>
        <v>11040</v>
      </c>
      <c r="C15" s="57">
        <f>+B15/B14</f>
        <v>0.15333333333333332</v>
      </c>
      <c r="D15" s="46">
        <f>+'var. Kosten'!$B$5*D11</f>
        <v>16560</v>
      </c>
      <c r="E15" s="57">
        <f>+D15/D14</f>
        <v>0.15333333333333332</v>
      </c>
      <c r="F15" s="46">
        <f>+'var. Kosten'!$B$5*F11</f>
        <v>22080</v>
      </c>
      <c r="G15" s="57">
        <f>+F15/F14</f>
        <v>0.15333333333333332</v>
      </c>
      <c r="H15" s="46">
        <f>+'var. Kosten'!$B$5*H11</f>
        <v>27599.999999999996</v>
      </c>
      <c r="I15" s="57">
        <f>+H15/H14</f>
        <v>0.15333333333333332</v>
      </c>
      <c r="J15" s="46">
        <f>+'var. Kosten'!$B$5*J11</f>
        <v>33120</v>
      </c>
      <c r="K15" s="57">
        <f>+J15/J14</f>
        <v>0.15333333333333332</v>
      </c>
      <c r="L15" s="46">
        <f>+'var. Kosten'!$B$5*L11</f>
        <v>38640</v>
      </c>
      <c r="M15" s="57">
        <f>+L15/L14</f>
        <v>0.15333333333333332</v>
      </c>
    </row>
    <row r="16" spans="1:13" ht="15" customHeight="1" x14ac:dyDescent="0.3">
      <c r="A16" s="58" t="s">
        <v>48</v>
      </c>
      <c r="B16" s="47">
        <f>+B17+B18</f>
        <v>34666.666666666672</v>
      </c>
      <c r="C16" s="58">
        <f>+B16/B14</f>
        <v>0.48148148148148157</v>
      </c>
      <c r="D16" s="47">
        <f>+D17+D18</f>
        <v>30333.333333333336</v>
      </c>
      <c r="E16" s="58">
        <f>+D16/D14</f>
        <v>0.28086419753086422</v>
      </c>
      <c r="F16" s="47">
        <f>+F17+F18</f>
        <v>30333.333333333336</v>
      </c>
      <c r="G16" s="58">
        <f>+F16/F14</f>
        <v>0.21064814814814817</v>
      </c>
      <c r="H16" s="47">
        <f>+H17+H18</f>
        <v>34666.666666666672</v>
      </c>
      <c r="I16" s="58">
        <f>+H16/H14</f>
        <v>0.19259259259259262</v>
      </c>
      <c r="J16" s="47">
        <f>+J17+J18</f>
        <v>43333.333333333336</v>
      </c>
      <c r="K16" s="58">
        <f>+J16/J14</f>
        <v>0.20061728395061729</v>
      </c>
      <c r="L16" s="47">
        <f>+L17+L18</f>
        <v>43333.333333333336</v>
      </c>
      <c r="M16" s="58">
        <f>+L16/L14</f>
        <v>0.17195767195767198</v>
      </c>
    </row>
    <row r="17" spans="1:13" x14ac:dyDescent="0.3">
      <c r="A17" s="50" t="s">
        <v>49</v>
      </c>
      <c r="B17" s="49">
        <f>+'Eingabe IST-Daten'!$B$9/12</f>
        <v>43333.333333333336</v>
      </c>
      <c r="C17" s="50"/>
      <c r="D17" s="49">
        <f>+'Eingabe IST-Daten'!$B$9/12</f>
        <v>43333.333333333336</v>
      </c>
      <c r="E17" s="50"/>
      <c r="F17" s="49">
        <f>+'Eingabe IST-Daten'!$B$9/12</f>
        <v>43333.333333333336</v>
      </c>
      <c r="G17" s="50"/>
      <c r="H17" s="49">
        <f>+'Eingabe IST-Daten'!$B$9/12</f>
        <v>43333.333333333336</v>
      </c>
      <c r="I17" s="50"/>
      <c r="J17" s="49">
        <f>+'Eingabe IST-Daten'!$B$9/12</f>
        <v>43333.333333333336</v>
      </c>
      <c r="K17" s="50"/>
      <c r="L17" s="49">
        <f>+'Eingabe IST-Daten'!$B$9/12</f>
        <v>43333.333333333336</v>
      </c>
      <c r="M17" s="50"/>
    </row>
    <row r="18" spans="1:13" x14ac:dyDescent="0.3">
      <c r="A18" s="50" t="s">
        <v>25</v>
      </c>
      <c r="B18" s="49">
        <f>+B17*B19</f>
        <v>-8666.6666666666679</v>
      </c>
      <c r="C18" s="50"/>
      <c r="D18" s="49">
        <f>+D17*D19</f>
        <v>-13000</v>
      </c>
      <c r="E18" s="50"/>
      <c r="F18" s="49">
        <f>+F17*F19</f>
        <v>-13000</v>
      </c>
      <c r="G18" s="50"/>
      <c r="H18" s="49">
        <f>+H17*H19</f>
        <v>-8666.6666666666679</v>
      </c>
      <c r="I18" s="50"/>
      <c r="J18" s="49">
        <f>+J17*J19</f>
        <v>0</v>
      </c>
      <c r="K18" s="50"/>
      <c r="L18" s="49">
        <f>+L17*L19</f>
        <v>0</v>
      </c>
      <c r="M18" s="50"/>
    </row>
    <row r="19" spans="1:13" x14ac:dyDescent="0.3">
      <c r="A19" s="50"/>
      <c r="B19" s="53">
        <v>-0.2</v>
      </c>
      <c r="C19" s="50"/>
      <c r="D19" s="53">
        <v>-0.3</v>
      </c>
      <c r="E19" s="50"/>
      <c r="F19" s="53">
        <v>-0.3</v>
      </c>
      <c r="G19" s="50"/>
      <c r="H19" s="53">
        <v>-0.2</v>
      </c>
      <c r="I19" s="50"/>
      <c r="J19" s="53">
        <v>0</v>
      </c>
      <c r="K19" s="50"/>
      <c r="L19" s="53">
        <v>0</v>
      </c>
      <c r="M19" s="50"/>
    </row>
    <row r="20" spans="1:13" ht="15" customHeight="1" x14ac:dyDescent="0.3">
      <c r="A20" s="58" t="s">
        <v>22</v>
      </c>
      <c r="B20" s="47">
        <f>+B21+B22</f>
        <v>28600</v>
      </c>
      <c r="C20" s="58">
        <f>+B20/B14</f>
        <v>0.3972222222222222</v>
      </c>
      <c r="D20" s="47">
        <f>+D21+D22</f>
        <v>30400</v>
      </c>
      <c r="E20" s="58">
        <f>+D20/D14</f>
        <v>0.2814814814814815</v>
      </c>
      <c r="F20" s="47">
        <f>+F21+F22</f>
        <v>32200</v>
      </c>
      <c r="G20" s="58">
        <f>+F20/F14</f>
        <v>0.22361111111111112</v>
      </c>
      <c r="H20" s="47">
        <f>+H21+H22</f>
        <v>34000</v>
      </c>
      <c r="I20" s="58">
        <f>+H20/H14</f>
        <v>0.18888888888888888</v>
      </c>
      <c r="J20" s="47">
        <f>+J21+J22</f>
        <v>35800</v>
      </c>
      <c r="K20" s="58">
        <f>+J20/J14</f>
        <v>0.16574074074074074</v>
      </c>
      <c r="L20" s="47">
        <f>+L21+L22</f>
        <v>37600</v>
      </c>
      <c r="M20" s="58">
        <f>+L20/L14</f>
        <v>0.1492063492063492</v>
      </c>
    </row>
    <row r="21" spans="1:13" x14ac:dyDescent="0.3">
      <c r="A21" s="50" t="s">
        <v>28</v>
      </c>
      <c r="B21" s="49">
        <f>+'var. Kosten'!$B$6*B11</f>
        <v>3600</v>
      </c>
      <c r="C21" s="50"/>
      <c r="D21" s="49">
        <f>+'var. Kosten'!$B$6*D11</f>
        <v>5400</v>
      </c>
      <c r="E21" s="50"/>
      <c r="F21" s="49">
        <f>+'var. Kosten'!$B$6*F11</f>
        <v>7200</v>
      </c>
      <c r="G21" s="50"/>
      <c r="H21" s="49">
        <f>+'var. Kosten'!$B$6*H11</f>
        <v>9000</v>
      </c>
      <c r="I21" s="50"/>
      <c r="J21" s="49">
        <f>+'var. Kosten'!$B$6*J11</f>
        <v>10800</v>
      </c>
      <c r="K21" s="50"/>
      <c r="L21" s="49">
        <f>+'var. Kosten'!$B$6*L11</f>
        <v>12600</v>
      </c>
      <c r="M21" s="50"/>
    </row>
    <row r="22" spans="1:13" x14ac:dyDescent="0.3">
      <c r="A22" s="60" t="s">
        <v>23</v>
      </c>
      <c r="B22" s="59">
        <f>+('Eingabe IST-Daten'!$B$10-'Eingabe IST-Daten'!$F$10)/12</f>
        <v>25000</v>
      </c>
      <c r="C22" s="60"/>
      <c r="D22" s="59">
        <f>+('Eingabe IST-Daten'!$B$10-'Eingabe IST-Daten'!$F$10)/12</f>
        <v>25000</v>
      </c>
      <c r="E22" s="60"/>
      <c r="F22" s="59">
        <f>+('Eingabe IST-Daten'!$B$10-'Eingabe IST-Daten'!$F$10)/12</f>
        <v>25000</v>
      </c>
      <c r="G22" s="60"/>
      <c r="H22" s="59">
        <f>+('Eingabe IST-Daten'!$B$10-'Eingabe IST-Daten'!$F$10)/12</f>
        <v>25000</v>
      </c>
      <c r="I22" s="60"/>
      <c r="J22" s="59">
        <f>+('Eingabe IST-Daten'!$B$10-'Eingabe IST-Daten'!$F$10)/12</f>
        <v>25000</v>
      </c>
      <c r="K22" s="60"/>
      <c r="L22" s="59">
        <f>+('Eingabe IST-Daten'!$B$10-'Eingabe IST-Daten'!$F$10)/12</f>
        <v>25000</v>
      </c>
      <c r="M22" s="60"/>
    </row>
    <row r="23" spans="1:13" x14ac:dyDescent="0.3">
      <c r="A23" s="56" t="s">
        <v>1</v>
      </c>
      <c r="B23" s="55">
        <f>+B14-B15-B16-B20</f>
        <v>-2306.6666666666715</v>
      </c>
      <c r="C23" s="56">
        <f>+B23/B14</f>
        <v>-3.2037037037037107E-2</v>
      </c>
      <c r="D23" s="55">
        <f>+D14-D15-D16-D20</f>
        <v>30706.666666666664</v>
      </c>
      <c r="E23" s="56">
        <f>+D23/D14</f>
        <v>0.28432098765432096</v>
      </c>
      <c r="F23" s="55">
        <f>+F14-F15-F16-F20</f>
        <v>59386.666666666657</v>
      </c>
      <c r="G23" s="56">
        <f>+F23/F14</f>
        <v>0.41240740740740733</v>
      </c>
      <c r="H23" s="55">
        <f>+H14-H15-H16-H20</f>
        <v>83733.333333333328</v>
      </c>
      <c r="I23" s="56">
        <f>+H23/H14</f>
        <v>0.46518518518518515</v>
      </c>
      <c r="J23" s="55">
        <f>+J14-J15-J16-J20</f>
        <v>103746.66666666666</v>
      </c>
      <c r="K23" s="56">
        <f>+J23/J14</f>
        <v>0.48030864197530859</v>
      </c>
      <c r="L23" s="55">
        <f>+L14-L15-L16-L20</f>
        <v>132426.66666666666</v>
      </c>
      <c r="M23" s="56">
        <f>+L23/L14</f>
        <v>0.52550264550264547</v>
      </c>
    </row>
    <row r="24" spans="1:13" x14ac:dyDescent="0.3">
      <c r="B24" s="51"/>
      <c r="C24" s="52"/>
      <c r="D24" s="51"/>
      <c r="E24" s="52"/>
      <c r="F24" s="51"/>
      <c r="G24" s="52"/>
      <c r="H24" s="51"/>
      <c r="I24" s="52"/>
      <c r="J24" s="51"/>
      <c r="K24" s="52"/>
      <c r="L24" s="51"/>
      <c r="M24" s="52"/>
    </row>
    <row r="25" spans="1:13" x14ac:dyDescent="0.3">
      <c r="A25" s="38" t="s">
        <v>26</v>
      </c>
      <c r="B25" s="77">
        <f>+ROUND(SUM(B22,B16)/'var. Kosten'!$B$7,0)</f>
        <v>749</v>
      </c>
      <c r="C25" s="77"/>
      <c r="D25" s="77">
        <f>+ROUND(SUM(D22,D16)/'var. Kosten'!$B$7,0)</f>
        <v>695</v>
      </c>
      <c r="E25" s="77"/>
      <c r="F25" s="77">
        <f>+ROUND(SUM(F22,F16)/'var. Kosten'!$B$7,0)</f>
        <v>695</v>
      </c>
      <c r="G25" s="77"/>
      <c r="H25" s="77">
        <f>+ROUND(SUM(H22,H16)/'var. Kosten'!$B$7,0)</f>
        <v>749</v>
      </c>
      <c r="I25" s="77"/>
      <c r="J25" s="77">
        <f>+ROUND(SUM(J22,J16)/'var. Kosten'!$B$7,0)</f>
        <v>858</v>
      </c>
      <c r="K25" s="77"/>
      <c r="L25" s="77">
        <f>+ROUND(SUM(L22,L16)/'var. Kosten'!$B$7,0)</f>
        <v>858</v>
      </c>
      <c r="M25" s="77"/>
    </row>
    <row r="26" spans="1:13" x14ac:dyDescent="0.3">
      <c r="A26" s="9" t="s">
        <v>30</v>
      </c>
      <c r="B26" s="74">
        <f>+B11-B25</f>
        <v>-29</v>
      </c>
      <c r="C26" s="74"/>
      <c r="D26" s="74">
        <f>+D11-D25</f>
        <v>385</v>
      </c>
      <c r="E26" s="74"/>
      <c r="F26" s="74">
        <f>+F11-F25</f>
        <v>745</v>
      </c>
      <c r="G26" s="74"/>
      <c r="H26" s="74">
        <f>+H11-H25</f>
        <v>1051</v>
      </c>
      <c r="I26" s="74"/>
      <c r="J26" s="74">
        <f>+J11-J25</f>
        <v>1302</v>
      </c>
      <c r="K26" s="74"/>
      <c r="L26" s="74">
        <f>+L11-L25</f>
        <v>1662</v>
      </c>
      <c r="M26" s="74"/>
    </row>
  </sheetData>
  <sheetProtection password="83DD" sheet="1" objects="1" scenarios="1"/>
  <mergeCells count="43">
    <mergeCell ref="D26:E26"/>
    <mergeCell ref="F8:G8"/>
    <mergeCell ref="F10:G10"/>
    <mergeCell ref="F11:G11"/>
    <mergeCell ref="F26:G26"/>
    <mergeCell ref="F25:G25"/>
    <mergeCell ref="D8:E8"/>
    <mergeCell ref="D10:E10"/>
    <mergeCell ref="D11:E11"/>
    <mergeCell ref="D25:E25"/>
    <mergeCell ref="B26:C26"/>
    <mergeCell ref="B11:C11"/>
    <mergeCell ref="B25:C25"/>
    <mergeCell ref="B8:C8"/>
    <mergeCell ref="B10:C10"/>
    <mergeCell ref="H25:I25"/>
    <mergeCell ref="B5:C5"/>
    <mergeCell ref="D5:E5"/>
    <mergeCell ref="F5:G5"/>
    <mergeCell ref="B6:C6"/>
    <mergeCell ref="D6:E6"/>
    <mergeCell ref="F6:G6"/>
    <mergeCell ref="H5:I5"/>
    <mergeCell ref="H6:I6"/>
    <mergeCell ref="H8:I8"/>
    <mergeCell ref="H10:I10"/>
    <mergeCell ref="H11:I11"/>
    <mergeCell ref="L26:M26"/>
    <mergeCell ref="A1:M1"/>
    <mergeCell ref="L5:M5"/>
    <mergeCell ref="L6:M6"/>
    <mergeCell ref="L8:M8"/>
    <mergeCell ref="L10:M10"/>
    <mergeCell ref="L11:M11"/>
    <mergeCell ref="L25:M25"/>
    <mergeCell ref="H26:I26"/>
    <mergeCell ref="J5:K5"/>
    <mergeCell ref="J6:K6"/>
    <mergeCell ref="J8:K8"/>
    <mergeCell ref="J10:K10"/>
    <mergeCell ref="J11:K11"/>
    <mergeCell ref="J25:K25"/>
    <mergeCell ref="J26:K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 IST-Daten</vt:lpstr>
      <vt:lpstr>Szenarien pro Jahr</vt:lpstr>
      <vt:lpstr>Szenarien pro Monat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Wiesinger</dc:creator>
  <cp:lastModifiedBy>Manuela Wiesinger</cp:lastModifiedBy>
  <dcterms:created xsi:type="dcterms:W3CDTF">2020-04-28T12:01:02Z</dcterms:created>
  <dcterms:modified xsi:type="dcterms:W3CDTF">2020-05-20T08:43:10Z</dcterms:modified>
</cp:coreProperties>
</file>